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СІЧЕНЬ" sheetId="2" r:id="rId1"/>
    <sheet name="ЛЮТИЙ" sheetId="3" r:id="rId2"/>
    <sheet name="БЕРЕЗЕНЬ" sheetId="4" r:id="rId3"/>
  </sheets>
  <calcPr calcId="144525"/>
</workbook>
</file>

<file path=xl/calcChain.xml><?xml version="1.0" encoding="utf-8"?>
<calcChain xmlns="http://schemas.openxmlformats.org/spreadsheetml/2006/main">
  <c r="J12" i="4" l="1"/>
  <c r="H12" i="4"/>
  <c r="L12" i="4" s="1"/>
  <c r="AC11" i="4"/>
  <c r="J11" i="4"/>
  <c r="H11" i="4"/>
  <c r="J10" i="4"/>
  <c r="H10" i="4"/>
  <c r="P10" i="4" s="1"/>
  <c r="N12" i="4" l="1"/>
  <c r="AB12" i="4" s="1"/>
  <c r="P12" i="4"/>
  <c r="P11" i="4"/>
  <c r="N11" i="4"/>
  <c r="L11" i="4"/>
  <c r="N10" i="4"/>
  <c r="L10" i="4"/>
  <c r="AB10" i="4" s="1"/>
  <c r="AE12" i="4" l="1"/>
  <c r="AF12" i="4"/>
  <c r="AD12" i="4"/>
  <c r="AG12" i="4" s="1"/>
  <c r="AB11" i="4"/>
  <c r="AD11" i="4" s="1"/>
  <c r="AD10" i="4"/>
  <c r="AG10" i="4" s="1"/>
  <c r="AE10" i="4"/>
  <c r="AF10" i="4"/>
  <c r="AE11" i="4" l="1"/>
  <c r="AG11" i="4" s="1"/>
  <c r="AF11" i="4"/>
  <c r="J11" i="3"/>
  <c r="H11" i="3"/>
  <c r="P11" i="3" s="1"/>
  <c r="J10" i="3"/>
  <c r="H10" i="3"/>
  <c r="L10" i="3" s="1"/>
  <c r="L9" i="3"/>
  <c r="J9" i="3"/>
  <c r="H9" i="3"/>
  <c r="N9" i="3" s="1"/>
  <c r="J11" i="2"/>
  <c r="H11" i="2"/>
  <c r="L11" i="2" s="1"/>
  <c r="J10" i="2"/>
  <c r="H10" i="2"/>
  <c r="L10" i="2" s="1"/>
  <c r="J9" i="2"/>
  <c r="H9" i="2"/>
  <c r="L9" i="2" s="1"/>
  <c r="N11" i="3" l="1"/>
  <c r="L11" i="3"/>
  <c r="AB11" i="3" s="1"/>
  <c r="P10" i="3"/>
  <c r="AB10" i="3" s="1"/>
  <c r="N10" i="3"/>
  <c r="P9" i="3"/>
  <c r="AB9" i="3" s="1"/>
  <c r="P11" i="2"/>
  <c r="N11" i="2"/>
  <c r="P10" i="2"/>
  <c r="N10" i="2"/>
  <c r="AB10" i="2" s="1"/>
  <c r="AB9" i="2"/>
  <c r="P9" i="2"/>
  <c r="N9" i="2"/>
  <c r="AB11" i="2" l="1"/>
  <c r="AD11" i="3"/>
  <c r="AE11" i="3"/>
  <c r="AG11" i="3" s="1"/>
  <c r="AF11" i="3"/>
  <c r="AE10" i="3"/>
  <c r="AF10" i="3"/>
  <c r="AD10" i="3"/>
  <c r="AG10" i="3" s="1"/>
  <c r="AD9" i="3"/>
  <c r="AG9" i="3" s="1"/>
  <c r="AE9" i="3"/>
  <c r="AF9" i="3"/>
  <c r="AF11" i="2"/>
  <c r="AG11" i="2"/>
  <c r="AD11" i="2"/>
  <c r="AE11" i="2"/>
  <c r="AE10" i="2"/>
  <c r="AF10" i="2"/>
  <c r="AD10" i="2"/>
  <c r="AG10" i="2" s="1"/>
  <c r="AE9" i="2"/>
  <c r="AF9" i="2"/>
  <c r="AD9" i="2"/>
  <c r="AG9" i="2" l="1"/>
</calcChain>
</file>

<file path=xl/comments1.xml><?xml version="1.0" encoding="utf-8"?>
<comments xmlns="http://schemas.openxmlformats.org/spreadsheetml/2006/main">
  <authors>
    <author>Автор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ВІДПУСТКА ДО 5 СІЧНЯ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ВІДПУСТКА З 13-22.01.2025</t>
        </r>
      </text>
    </comment>
  </commentList>
</comments>
</file>

<file path=xl/sharedStrings.xml><?xml version="1.0" encoding="utf-8"?>
<sst xmlns="http://schemas.openxmlformats.org/spreadsheetml/2006/main" count="148" uniqueCount="52">
  <si>
    <t>РОЗРАХУНКОВА ВІДОМІСТЬ №1 ЗА СІЧЕНЬ 2025 року</t>
  </si>
  <si>
    <t>N з/п</t>
  </si>
  <si>
    <t>Назва структурного підрозділу та посад</t>
  </si>
  <si>
    <t>Прізвище Ім'я Побатькові</t>
  </si>
  <si>
    <t>Кількість штатних посад</t>
  </si>
  <si>
    <t>Робочих днів</t>
  </si>
  <si>
    <t>Відпрацьовано днів</t>
  </si>
  <si>
    <t>Посадовий оклад</t>
  </si>
  <si>
    <t>Надбавка за ранг державного службовця</t>
  </si>
  <si>
    <t>Надбавка за вислугу років державного службовця</t>
  </si>
  <si>
    <t>Надбавка за інтен. праці, за додаткове навантаження</t>
  </si>
  <si>
    <t>Премія</t>
  </si>
  <si>
    <t>Коригування</t>
  </si>
  <si>
    <t>ІНДЕКСАЦІЯ</t>
  </si>
  <si>
    <t>Доплата за виконання обов'язків</t>
  </si>
  <si>
    <t>Матеріальна допомога</t>
  </si>
  <si>
    <t>Відпускні</t>
  </si>
  <si>
    <t>Лікарняні</t>
  </si>
  <si>
    <t>Нараховано заробітної плати за СІЧЕНЬ 2025 року</t>
  </si>
  <si>
    <t>Виплачено (зарплата за І пол.міс., відпускні, мат.доп.)</t>
  </si>
  <si>
    <t>Військовий збір 5%</t>
  </si>
  <si>
    <t>ПДФО 18%</t>
  </si>
  <si>
    <t>Нараховано ЄСВ
22%</t>
  </si>
  <si>
    <t xml:space="preserve">Заробітна плата </t>
  </si>
  <si>
    <t>АВАНС</t>
  </si>
  <si>
    <t>ранг</t>
  </si>
  <si>
    <t>розмір надбавки</t>
  </si>
  <si>
    <t>%</t>
  </si>
  <si>
    <t>розмір</t>
  </si>
  <si>
    <t>оздоровлення</t>
  </si>
  <si>
    <t>соц.-побут.</t>
  </si>
  <si>
    <t>січень</t>
  </si>
  <si>
    <t>лютий</t>
  </si>
  <si>
    <t>за рах. Деп.</t>
  </si>
  <si>
    <t>за рах. ПФУ</t>
  </si>
  <si>
    <t>ЄСВ 22%</t>
  </si>
  <si>
    <t>нараховано</t>
  </si>
  <si>
    <t>виплачено</t>
  </si>
  <si>
    <t xml:space="preserve">Директор Департаменту </t>
  </si>
  <si>
    <t>Шемець Андрій Миколайович</t>
  </si>
  <si>
    <t>Заступник директора Департаменту – начальник управління</t>
  </si>
  <si>
    <t>Голуб В'ячеслав Львович</t>
  </si>
  <si>
    <t>Родикова Марія Вадимівна</t>
  </si>
  <si>
    <t>в т.ч. Аліменти</t>
  </si>
  <si>
    <t>ГРН</t>
  </si>
  <si>
    <t>РОЗРАХУНКОВА ВІДОМІСТЬ №2 ЗА ЛЮТИЙ 2025 року</t>
  </si>
  <si>
    <t>Нараховано заробітної плати за ЛЮТИЙ 2025 року</t>
  </si>
  <si>
    <t>Нараховано заробітної плати за БЕРЕЗЕНЬ 2025 року</t>
  </si>
  <si>
    <t>березень</t>
  </si>
  <si>
    <t>квітень</t>
  </si>
  <si>
    <t>РОЗРАХУНКОВА ВІДОМІСТЬ  ЗА БЕРЕЗЕНЬ 2025 року</t>
  </si>
  <si>
    <t>К-сть штатних посад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</si>
</sst>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A6AE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2" fillId="2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4" fontId="0" fillId="2" borderId="9" xfId="0" applyNumberFormat="1" applyFill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4" fontId="0" fillId="0" borderId="11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/>
    <xf numFmtId="2" fontId="0" fillId="0" borderId="9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0" fontId="0" fillId="0" borderId="0" xfId="0" applyFill="1"/>
    <xf numFmtId="0" fontId="5" fillId="0" borderId="9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AJ11"/>
  <sheetViews>
    <sheetView workbookViewId="0">
      <selection activeCell="G18" sqref="G18"/>
    </sheetView>
  </sheetViews>
  <sheetFormatPr defaultRowHeight="15" x14ac:dyDescent="0.25"/>
  <cols>
    <col min="2" max="2" width="7.28515625" customWidth="1"/>
    <col min="4" max="4" width="15.140625" customWidth="1"/>
    <col min="13" max="14" width="0" hidden="1" customWidth="1"/>
    <col min="17" max="21" width="0" hidden="1" customWidth="1"/>
    <col min="25" max="27" width="0" hidden="1" customWidth="1"/>
    <col min="28" max="28" width="13.85546875" customWidth="1"/>
    <col min="29" max="34" width="0" hidden="1" customWidth="1"/>
    <col min="35" max="35" width="10.7109375" customWidth="1"/>
  </cols>
  <sheetData>
    <row r="3" spans="2:36" ht="15" customHeight="1" x14ac:dyDescent="0.25"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2:36" ht="1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2:36" ht="15.75" thickBot="1" x14ac:dyDescent="0.3">
      <c r="AI5" s="27" t="s">
        <v>44</v>
      </c>
    </row>
    <row r="6" spans="2:36" ht="32.25" customHeight="1" x14ac:dyDescent="0.25">
      <c r="B6" s="31" t="s">
        <v>1</v>
      </c>
      <c r="C6" s="34" t="s">
        <v>2</v>
      </c>
      <c r="D6" s="34" t="s">
        <v>3</v>
      </c>
      <c r="E6" s="34" t="s">
        <v>4</v>
      </c>
      <c r="F6" s="37" t="s">
        <v>5</v>
      </c>
      <c r="G6" s="37" t="s">
        <v>6</v>
      </c>
      <c r="H6" s="39" t="s">
        <v>7</v>
      </c>
      <c r="I6" s="39" t="s">
        <v>8</v>
      </c>
      <c r="J6" s="39"/>
      <c r="K6" s="39" t="s">
        <v>9</v>
      </c>
      <c r="L6" s="39"/>
      <c r="M6" s="39" t="s">
        <v>10</v>
      </c>
      <c r="N6" s="39"/>
      <c r="O6" s="39" t="s">
        <v>11</v>
      </c>
      <c r="P6" s="39"/>
      <c r="Q6" s="39" t="s">
        <v>12</v>
      </c>
      <c r="R6" s="43" t="s">
        <v>13</v>
      </c>
      <c r="S6" s="34" t="s">
        <v>14</v>
      </c>
      <c r="T6" s="39" t="s">
        <v>15</v>
      </c>
      <c r="U6" s="39"/>
      <c r="V6" s="39" t="s">
        <v>16</v>
      </c>
      <c r="W6" s="39"/>
      <c r="X6" s="54" t="s">
        <v>17</v>
      </c>
      <c r="Y6" s="55"/>
      <c r="Z6" s="55"/>
      <c r="AA6" s="56"/>
      <c r="AB6" s="57" t="s">
        <v>18</v>
      </c>
      <c r="AC6" s="60" t="s">
        <v>19</v>
      </c>
      <c r="AD6" s="34" t="s">
        <v>20</v>
      </c>
      <c r="AE6" s="34" t="s">
        <v>21</v>
      </c>
      <c r="AF6" s="34" t="s">
        <v>22</v>
      </c>
      <c r="AG6" s="46" t="s">
        <v>23</v>
      </c>
      <c r="AH6" s="39" t="s">
        <v>24</v>
      </c>
      <c r="AI6" s="34" t="s">
        <v>43</v>
      </c>
      <c r="AJ6" s="1"/>
    </row>
    <row r="7" spans="2:36" ht="47.25" x14ac:dyDescent="0.25">
      <c r="B7" s="32"/>
      <c r="C7" s="35"/>
      <c r="D7" s="35"/>
      <c r="E7" s="35"/>
      <c r="F7" s="38"/>
      <c r="G7" s="38"/>
      <c r="H7" s="40"/>
      <c r="I7" s="2" t="s">
        <v>25</v>
      </c>
      <c r="J7" s="2" t="s">
        <v>26</v>
      </c>
      <c r="K7" s="2" t="s">
        <v>27</v>
      </c>
      <c r="L7" s="2" t="s">
        <v>26</v>
      </c>
      <c r="M7" s="2" t="s">
        <v>27</v>
      </c>
      <c r="N7" s="2" t="s">
        <v>26</v>
      </c>
      <c r="O7" s="3" t="s">
        <v>27</v>
      </c>
      <c r="P7" s="2" t="s">
        <v>28</v>
      </c>
      <c r="Q7" s="40"/>
      <c r="R7" s="44"/>
      <c r="S7" s="35"/>
      <c r="T7" s="49" t="s">
        <v>29</v>
      </c>
      <c r="U7" s="49" t="s">
        <v>30</v>
      </c>
      <c r="V7" s="50" t="s">
        <v>31</v>
      </c>
      <c r="W7" s="50" t="s">
        <v>32</v>
      </c>
      <c r="X7" s="49" t="s">
        <v>33</v>
      </c>
      <c r="Y7" s="52" t="s">
        <v>34</v>
      </c>
      <c r="Z7" s="53"/>
      <c r="AA7" s="41" t="s">
        <v>35</v>
      </c>
      <c r="AB7" s="58"/>
      <c r="AC7" s="61"/>
      <c r="AD7" s="35"/>
      <c r="AE7" s="35"/>
      <c r="AF7" s="35"/>
      <c r="AG7" s="47"/>
      <c r="AH7" s="40"/>
      <c r="AI7" s="35"/>
      <c r="AJ7" s="1"/>
    </row>
    <row r="8" spans="2:36" ht="31.5" x14ac:dyDescent="0.25">
      <c r="B8" s="33"/>
      <c r="C8" s="36"/>
      <c r="D8" s="36"/>
      <c r="E8" s="36"/>
      <c r="F8" s="4"/>
      <c r="G8" s="4"/>
      <c r="H8" s="2"/>
      <c r="I8" s="2"/>
      <c r="J8" s="2"/>
      <c r="K8" s="2"/>
      <c r="L8" s="2"/>
      <c r="M8" s="2"/>
      <c r="N8" s="2"/>
      <c r="O8" s="3"/>
      <c r="P8" s="2"/>
      <c r="Q8" s="2"/>
      <c r="R8" s="45"/>
      <c r="S8" s="36"/>
      <c r="T8" s="36"/>
      <c r="U8" s="36"/>
      <c r="V8" s="51"/>
      <c r="W8" s="51"/>
      <c r="X8" s="36"/>
      <c r="Y8" s="2" t="s">
        <v>36</v>
      </c>
      <c r="Z8" s="2" t="s">
        <v>37</v>
      </c>
      <c r="AA8" s="42"/>
      <c r="AB8" s="59"/>
      <c r="AC8" s="62"/>
      <c r="AD8" s="36"/>
      <c r="AE8" s="36"/>
      <c r="AF8" s="36"/>
      <c r="AG8" s="48"/>
      <c r="AH8" s="5"/>
      <c r="AI8" s="36"/>
      <c r="AJ8" s="1"/>
    </row>
    <row r="9" spans="2:36" ht="47.25" x14ac:dyDescent="0.25">
      <c r="B9" s="6">
        <v>1</v>
      </c>
      <c r="C9" s="7" t="s">
        <v>38</v>
      </c>
      <c r="D9" s="8" t="s">
        <v>39</v>
      </c>
      <c r="E9" s="9">
        <v>1</v>
      </c>
      <c r="F9" s="10">
        <v>23</v>
      </c>
      <c r="G9" s="11">
        <v>23</v>
      </c>
      <c r="H9" s="12">
        <f>ROUND(25842/F9*G9,2)</f>
        <v>25842</v>
      </c>
      <c r="I9" s="11">
        <v>5</v>
      </c>
      <c r="J9" s="13">
        <f>ROUND(600/F9*G9,2)</f>
        <v>600</v>
      </c>
      <c r="K9" s="14">
        <v>28</v>
      </c>
      <c r="L9" s="13">
        <f>ROUND(H9*K9/100,2)</f>
        <v>7235.76</v>
      </c>
      <c r="M9" s="11">
        <v>0</v>
      </c>
      <c r="N9" s="13">
        <f t="shared" ref="N9:N11" si="0">ROUND(H9*M9/100,2)</f>
        <v>0</v>
      </c>
      <c r="O9" s="10">
        <v>0</v>
      </c>
      <c r="P9" s="13">
        <f t="shared" ref="P9:P11" si="1">ROUND(H9*O9/100,2)</f>
        <v>0</v>
      </c>
      <c r="Q9" s="13"/>
      <c r="R9" s="13">
        <v>0</v>
      </c>
      <c r="S9" s="13"/>
      <c r="T9" s="13"/>
      <c r="U9" s="13"/>
      <c r="V9" s="15"/>
      <c r="W9" s="13"/>
      <c r="X9" s="13"/>
      <c r="Y9" s="13"/>
      <c r="Z9" s="13"/>
      <c r="AA9" s="13"/>
      <c r="AB9" s="15">
        <f>H9+J9+L9+N9+P9+Q9+R9+S9+T9+U9+V9+W9+X9</f>
        <v>33677.760000000002</v>
      </c>
      <c r="AC9" s="13">
        <v>12965.930000000002</v>
      </c>
      <c r="AD9" s="15">
        <f>ROUND(AB9*5%,2)</f>
        <v>1683.89</v>
      </c>
      <c r="AE9" s="13">
        <f>ROUND(AB9*18%,2)</f>
        <v>6062</v>
      </c>
      <c r="AF9" s="13">
        <f>ROUND(AB9*22%,2)</f>
        <v>7409.11</v>
      </c>
      <c r="AG9" s="13">
        <f>AB9-AC9-AD9-AE9-AI9</f>
        <v>0</v>
      </c>
      <c r="AH9" s="16"/>
      <c r="AI9" s="13">
        <v>12965.94</v>
      </c>
    </row>
    <row r="10" spans="2:36" s="24" customFormat="1" ht="93" customHeight="1" x14ac:dyDescent="0.25">
      <c r="B10" s="17">
        <v>2</v>
      </c>
      <c r="C10" s="18" t="s">
        <v>40</v>
      </c>
      <c r="D10" s="8" t="s">
        <v>41</v>
      </c>
      <c r="E10" s="19">
        <v>1</v>
      </c>
      <c r="F10" s="10">
        <v>23</v>
      </c>
      <c r="G10" s="11">
        <v>19</v>
      </c>
      <c r="H10" s="12">
        <f>ROUND(24550/F10*G10,2)</f>
        <v>20280.43</v>
      </c>
      <c r="I10" s="14">
        <v>4</v>
      </c>
      <c r="J10" s="15">
        <f>ROUND(700/F10*G10,2)</f>
        <v>578.26</v>
      </c>
      <c r="K10" s="20">
        <v>30</v>
      </c>
      <c r="L10" s="19">
        <f>ROUND(H10*K10/100,2)</f>
        <v>6084.13</v>
      </c>
      <c r="M10" s="10">
        <v>0</v>
      </c>
      <c r="N10" s="19">
        <f t="shared" si="0"/>
        <v>0</v>
      </c>
      <c r="O10" s="10">
        <v>30</v>
      </c>
      <c r="P10" s="19">
        <f t="shared" si="1"/>
        <v>6084.13</v>
      </c>
      <c r="Q10" s="19"/>
      <c r="R10" s="13">
        <v>0</v>
      </c>
      <c r="S10" s="21"/>
      <c r="T10" s="22"/>
      <c r="U10" s="21"/>
      <c r="V10" s="22"/>
      <c r="W10" s="22"/>
      <c r="X10" s="19">
        <v>1192.6500000000001</v>
      </c>
      <c r="Y10" s="19"/>
      <c r="Z10" s="19"/>
      <c r="AA10" s="19"/>
      <c r="AB10" s="22">
        <f>H10+J10+L10+N10+P10+Q10+R10+S10+T10+U10+V10+W10+X10</f>
        <v>34219.599999999999</v>
      </c>
      <c r="AC10" s="22">
        <v>8735.15</v>
      </c>
      <c r="AD10" s="15">
        <f>ROUND(AB10*5%,2)</f>
        <v>1710.98</v>
      </c>
      <c r="AE10" s="19">
        <f t="shared" ref="AE10:AE11" si="2">ROUND(AB10*18%,2)</f>
        <v>6159.53</v>
      </c>
      <c r="AF10" s="22">
        <f t="shared" ref="AF10" si="3">ROUND(AB10*22%,2)</f>
        <v>7528.31</v>
      </c>
      <c r="AG10" s="22">
        <f>AB10-AC10-AD10-AE10</f>
        <v>17613.939999999999</v>
      </c>
      <c r="AH10" s="23"/>
    </row>
    <row r="11" spans="2:36" s="24" customFormat="1" ht="97.5" customHeight="1" x14ac:dyDescent="0.25">
      <c r="B11" s="17">
        <v>3</v>
      </c>
      <c r="C11" s="25" t="s">
        <v>40</v>
      </c>
      <c r="D11" s="14" t="s">
        <v>42</v>
      </c>
      <c r="E11" s="19">
        <v>1</v>
      </c>
      <c r="F11" s="10">
        <v>23</v>
      </c>
      <c r="G11" s="11">
        <v>15</v>
      </c>
      <c r="H11" s="12">
        <f>ROUND(24550/F11*G11,2)</f>
        <v>16010.87</v>
      </c>
      <c r="I11" s="14">
        <v>5</v>
      </c>
      <c r="J11" s="22">
        <f>ROUND(600/F11*G11,2)</f>
        <v>391.3</v>
      </c>
      <c r="K11" s="14">
        <v>16</v>
      </c>
      <c r="L11" s="15">
        <f>ROUND(H11*K11/100,2)</f>
        <v>2561.7399999999998</v>
      </c>
      <c r="M11" s="9">
        <v>0</v>
      </c>
      <c r="N11" s="19">
        <f t="shared" si="0"/>
        <v>0</v>
      </c>
      <c r="O11" s="10">
        <v>30</v>
      </c>
      <c r="P11" s="22">
        <f t="shared" si="1"/>
        <v>4803.26</v>
      </c>
      <c r="Q11" s="19"/>
      <c r="R11" s="13">
        <v>0</v>
      </c>
      <c r="S11" s="19"/>
      <c r="T11" s="22"/>
      <c r="U11" s="19"/>
      <c r="V11" s="22">
        <v>9810.4</v>
      </c>
      <c r="W11" s="19"/>
      <c r="X11" s="19"/>
      <c r="Y11" s="19"/>
      <c r="Z11" s="19"/>
      <c r="AA11" s="19"/>
      <c r="AB11" s="15">
        <f>H11+J11+L11+N11+P11+Q11+R11+S11+T11+U11+V11+W11+X11</f>
        <v>33577.570000000007</v>
      </c>
      <c r="AC11" s="22">
        <v>15341.859999999997</v>
      </c>
      <c r="AD11" s="15">
        <f>ROUND(AB11*5%,2)</f>
        <v>1678.88</v>
      </c>
      <c r="AE11" s="19">
        <f t="shared" si="2"/>
        <v>6043.96</v>
      </c>
      <c r="AF11" s="22">
        <f>ROUND(AB11*22%,2)</f>
        <v>7387.07</v>
      </c>
      <c r="AG11" s="22">
        <f>AB11-AC11-AD11-AE11</f>
        <v>10512.87000000001</v>
      </c>
      <c r="AH11" s="26"/>
    </row>
  </sheetData>
  <mergeCells count="33">
    <mergeCell ref="AE6:AE8"/>
    <mergeCell ref="T6:U6"/>
    <mergeCell ref="AF6:AF8"/>
    <mergeCell ref="AG6:AG8"/>
    <mergeCell ref="AH6:AH7"/>
    <mergeCell ref="AI6:AI8"/>
    <mergeCell ref="T7:T8"/>
    <mergeCell ref="U7:U8"/>
    <mergeCell ref="V7:V8"/>
    <mergeCell ref="W7:W8"/>
    <mergeCell ref="X7:X8"/>
    <mergeCell ref="Y7:Z7"/>
    <mergeCell ref="V6:W6"/>
    <mergeCell ref="X6:AA6"/>
    <mergeCell ref="AB6:AB8"/>
    <mergeCell ref="AC6:AC8"/>
    <mergeCell ref="AD6:AD8"/>
    <mergeCell ref="B3:AG4"/>
    <mergeCell ref="B6:B8"/>
    <mergeCell ref="C6:C8"/>
    <mergeCell ref="D6:D8"/>
    <mergeCell ref="E6:E8"/>
    <mergeCell ref="F6:F7"/>
    <mergeCell ref="G6:G7"/>
    <mergeCell ref="H6:H7"/>
    <mergeCell ref="I6:J6"/>
    <mergeCell ref="K6:L6"/>
    <mergeCell ref="AA7:AA8"/>
    <mergeCell ref="M6:N6"/>
    <mergeCell ref="O6:P6"/>
    <mergeCell ref="Q6:Q7"/>
    <mergeCell ref="R6:R8"/>
    <mergeCell ref="S6:S8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11"/>
  <sheetViews>
    <sheetView workbookViewId="0">
      <selection activeCell="AR11" sqref="AR11"/>
    </sheetView>
  </sheetViews>
  <sheetFormatPr defaultRowHeight="15" x14ac:dyDescent="0.25"/>
  <cols>
    <col min="2" max="2" width="7.7109375" customWidth="1"/>
    <col min="3" max="3" width="13.140625" customWidth="1"/>
    <col min="4" max="4" width="11.42578125" customWidth="1"/>
    <col min="9" max="9" width="6.5703125" customWidth="1"/>
    <col min="11" max="11" width="6.5703125" customWidth="1"/>
    <col min="13" max="14" width="0" hidden="1" customWidth="1"/>
    <col min="15" max="15" width="6.85546875" customWidth="1"/>
    <col min="17" max="27" width="0" hidden="1" customWidth="1"/>
    <col min="28" max="28" width="14.85546875" customWidth="1"/>
    <col min="29" max="34" width="0" hidden="1" customWidth="1"/>
    <col min="35" max="35" width="10.42578125" customWidth="1"/>
  </cols>
  <sheetData>
    <row r="3" spans="2:36" x14ac:dyDescent="0.25">
      <c r="B3" s="30" t="s">
        <v>45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2:36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2:36" ht="15.75" thickBot="1" x14ac:dyDescent="0.3">
      <c r="P5" s="28"/>
      <c r="AC5" s="24"/>
    </row>
    <row r="6" spans="2:36" ht="15.75" x14ac:dyDescent="0.25">
      <c r="B6" s="31" t="s">
        <v>1</v>
      </c>
      <c r="C6" s="34" t="s">
        <v>2</v>
      </c>
      <c r="D6" s="34" t="s">
        <v>3</v>
      </c>
      <c r="E6" s="34" t="s">
        <v>4</v>
      </c>
      <c r="F6" s="37" t="s">
        <v>5</v>
      </c>
      <c r="G6" s="37" t="s">
        <v>6</v>
      </c>
      <c r="H6" s="39" t="s">
        <v>7</v>
      </c>
      <c r="I6" s="39" t="s">
        <v>8</v>
      </c>
      <c r="J6" s="39"/>
      <c r="K6" s="39" t="s">
        <v>9</v>
      </c>
      <c r="L6" s="39"/>
      <c r="M6" s="39" t="s">
        <v>10</v>
      </c>
      <c r="N6" s="39"/>
      <c r="O6" s="39" t="s">
        <v>11</v>
      </c>
      <c r="P6" s="39"/>
      <c r="Q6" s="39" t="s">
        <v>12</v>
      </c>
      <c r="R6" s="43" t="s">
        <v>13</v>
      </c>
      <c r="S6" s="34" t="s">
        <v>14</v>
      </c>
      <c r="T6" s="39" t="s">
        <v>15</v>
      </c>
      <c r="U6" s="39"/>
      <c r="V6" s="39" t="s">
        <v>16</v>
      </c>
      <c r="W6" s="39"/>
      <c r="X6" s="54" t="s">
        <v>17</v>
      </c>
      <c r="Y6" s="55"/>
      <c r="Z6" s="55"/>
      <c r="AA6" s="56"/>
      <c r="AB6" s="63" t="s">
        <v>46</v>
      </c>
      <c r="AC6" s="60" t="s">
        <v>19</v>
      </c>
      <c r="AD6" s="34" t="s">
        <v>20</v>
      </c>
      <c r="AE6" s="34" t="s">
        <v>21</v>
      </c>
      <c r="AF6" s="34" t="s">
        <v>22</v>
      </c>
      <c r="AG6" s="46" t="s">
        <v>23</v>
      </c>
      <c r="AH6" s="39" t="s">
        <v>24</v>
      </c>
      <c r="AI6" s="34" t="s">
        <v>43</v>
      </c>
      <c r="AJ6" s="1"/>
    </row>
    <row r="7" spans="2:36" ht="47.25" x14ac:dyDescent="0.25">
      <c r="B7" s="32"/>
      <c r="C7" s="35"/>
      <c r="D7" s="35"/>
      <c r="E7" s="35"/>
      <c r="F7" s="38"/>
      <c r="G7" s="38"/>
      <c r="H7" s="40"/>
      <c r="I7" s="2" t="s">
        <v>25</v>
      </c>
      <c r="J7" s="2" t="s">
        <v>26</v>
      </c>
      <c r="K7" s="2" t="s">
        <v>27</v>
      </c>
      <c r="L7" s="2" t="s">
        <v>26</v>
      </c>
      <c r="M7" s="2" t="s">
        <v>27</v>
      </c>
      <c r="N7" s="2" t="s">
        <v>26</v>
      </c>
      <c r="O7" s="3" t="s">
        <v>27</v>
      </c>
      <c r="P7" s="2" t="s">
        <v>28</v>
      </c>
      <c r="Q7" s="40"/>
      <c r="R7" s="44"/>
      <c r="S7" s="35"/>
      <c r="T7" s="49" t="s">
        <v>29</v>
      </c>
      <c r="U7" s="49" t="s">
        <v>30</v>
      </c>
      <c r="V7" s="50" t="s">
        <v>31</v>
      </c>
      <c r="W7" s="50" t="s">
        <v>32</v>
      </c>
      <c r="X7" s="49" t="s">
        <v>33</v>
      </c>
      <c r="Y7" s="52" t="s">
        <v>34</v>
      </c>
      <c r="Z7" s="53"/>
      <c r="AA7" s="41" t="s">
        <v>35</v>
      </c>
      <c r="AB7" s="64"/>
      <c r="AC7" s="61"/>
      <c r="AD7" s="35"/>
      <c r="AE7" s="35"/>
      <c r="AF7" s="35"/>
      <c r="AG7" s="47"/>
      <c r="AH7" s="40"/>
      <c r="AI7" s="35"/>
      <c r="AJ7" s="1"/>
    </row>
    <row r="8" spans="2:36" ht="31.5" x14ac:dyDescent="0.25">
      <c r="B8" s="33"/>
      <c r="C8" s="36"/>
      <c r="D8" s="36"/>
      <c r="E8" s="36"/>
      <c r="F8" s="4"/>
      <c r="G8" s="4"/>
      <c r="H8" s="2"/>
      <c r="I8" s="2"/>
      <c r="J8" s="2"/>
      <c r="K8" s="2"/>
      <c r="L8" s="2"/>
      <c r="M8" s="2"/>
      <c r="N8" s="2"/>
      <c r="O8" s="3"/>
      <c r="P8" s="2"/>
      <c r="Q8" s="2"/>
      <c r="R8" s="45"/>
      <c r="S8" s="36"/>
      <c r="T8" s="36"/>
      <c r="U8" s="36"/>
      <c r="V8" s="51"/>
      <c r="W8" s="51"/>
      <c r="X8" s="36"/>
      <c r="Y8" s="2" t="s">
        <v>36</v>
      </c>
      <c r="Z8" s="2" t="s">
        <v>37</v>
      </c>
      <c r="AA8" s="42"/>
      <c r="AB8" s="65"/>
      <c r="AC8" s="62"/>
      <c r="AD8" s="36"/>
      <c r="AE8" s="36"/>
      <c r="AF8" s="36"/>
      <c r="AG8" s="48"/>
      <c r="AH8" s="5"/>
      <c r="AI8" s="36"/>
      <c r="AJ8" s="1"/>
    </row>
    <row r="9" spans="2:36" ht="60.75" customHeight="1" x14ac:dyDescent="0.25">
      <c r="B9" s="6">
        <v>1</v>
      </c>
      <c r="C9" s="7" t="s">
        <v>38</v>
      </c>
      <c r="D9" s="8" t="s">
        <v>39</v>
      </c>
      <c r="E9" s="9">
        <v>1</v>
      </c>
      <c r="F9" s="10">
        <v>20</v>
      </c>
      <c r="G9" s="11">
        <v>20</v>
      </c>
      <c r="H9" s="12">
        <f>ROUND(25842/F9*G9,2)</f>
        <v>25842</v>
      </c>
      <c r="I9" s="11">
        <v>5</v>
      </c>
      <c r="J9" s="13">
        <f>ROUND(600/F9*G9,2)</f>
        <v>600</v>
      </c>
      <c r="K9" s="14">
        <v>28</v>
      </c>
      <c r="L9" s="13">
        <f>ROUND(H9*K9/100,2)</f>
        <v>7235.76</v>
      </c>
      <c r="M9" s="11">
        <v>0</v>
      </c>
      <c r="N9" s="13">
        <f t="shared" ref="N9:N11" si="0">ROUND(H9*M9/100,2)</f>
        <v>0</v>
      </c>
      <c r="O9" s="10">
        <v>30</v>
      </c>
      <c r="P9" s="13">
        <f t="shared" ref="P9:P11" si="1">ROUND(H9*O9/100,2)</f>
        <v>7752.6</v>
      </c>
      <c r="Q9" s="13"/>
      <c r="R9" s="13">
        <v>0</v>
      </c>
      <c r="S9" s="13"/>
      <c r="T9" s="13"/>
      <c r="U9" s="13"/>
      <c r="V9" s="15"/>
      <c r="W9" s="13"/>
      <c r="X9" s="13"/>
      <c r="Y9" s="13"/>
      <c r="Z9" s="13"/>
      <c r="AA9" s="13"/>
      <c r="AB9" s="15">
        <f>H9+J9+L9+N9+P9+Q9+R9+S9+T9+U9+V9+W9+X9</f>
        <v>41430.36</v>
      </c>
      <c r="AC9" s="13">
        <v>12965.93</v>
      </c>
      <c r="AD9" s="15">
        <f>ROUND(AB9*5%,2)</f>
        <v>2071.52</v>
      </c>
      <c r="AE9" s="13">
        <f>ROUND(AB9*18%,2)</f>
        <v>7457.46</v>
      </c>
      <c r="AF9" s="13">
        <f>ROUND(AB9*22%,2)</f>
        <v>9114.68</v>
      </c>
      <c r="AG9" s="13">
        <f>AB9-AC9-AD9-AE9-AI9</f>
        <v>2984.76</v>
      </c>
      <c r="AH9" s="16"/>
      <c r="AI9" s="13">
        <v>15950.69</v>
      </c>
    </row>
    <row r="10" spans="2:36" s="24" customFormat="1" ht="70.5" customHeight="1" x14ac:dyDescent="0.25">
      <c r="B10" s="17">
        <v>2</v>
      </c>
      <c r="C10" s="18" t="s">
        <v>40</v>
      </c>
      <c r="D10" s="8" t="s">
        <v>41</v>
      </c>
      <c r="E10" s="19">
        <v>1</v>
      </c>
      <c r="F10" s="10">
        <v>20</v>
      </c>
      <c r="G10" s="11">
        <v>20</v>
      </c>
      <c r="H10" s="12">
        <f>ROUND(24550/F10*G10,2)</f>
        <v>24550</v>
      </c>
      <c r="I10" s="14">
        <v>4</v>
      </c>
      <c r="J10" s="15">
        <f>ROUND(700/F10*G10,2)</f>
        <v>700</v>
      </c>
      <c r="K10" s="20">
        <v>30</v>
      </c>
      <c r="L10" s="19">
        <f>ROUND(H10*K10/100,2)</f>
        <v>7365</v>
      </c>
      <c r="M10" s="10">
        <v>0</v>
      </c>
      <c r="N10" s="19">
        <f t="shared" si="0"/>
        <v>0</v>
      </c>
      <c r="O10" s="10">
        <v>30</v>
      </c>
      <c r="P10" s="19">
        <f t="shared" si="1"/>
        <v>7365</v>
      </c>
      <c r="Q10" s="19"/>
      <c r="R10" s="13">
        <v>0</v>
      </c>
      <c r="S10" s="21"/>
      <c r="T10" s="22"/>
      <c r="U10" s="21"/>
      <c r="V10" s="22"/>
      <c r="W10" s="22"/>
      <c r="X10" s="19"/>
      <c r="Y10" s="19"/>
      <c r="Z10" s="19"/>
      <c r="AA10" s="19"/>
      <c r="AB10" s="22">
        <f>H10+J10+L10+N10+P10+Q10+R10+S10+T10+U10+V10+W10+X10</f>
        <v>39980</v>
      </c>
      <c r="AC10" s="22">
        <v>12556.77</v>
      </c>
      <c r="AD10" s="15">
        <f>ROUND(AB10*5%,2)</f>
        <v>1999</v>
      </c>
      <c r="AE10" s="19">
        <f t="shared" ref="AE10:AE11" si="2">ROUND(AB10*18%,2)</f>
        <v>7196.4</v>
      </c>
      <c r="AF10" s="22">
        <f t="shared" ref="AF10" si="3">ROUND(AB10*22%,2)</f>
        <v>8795.6</v>
      </c>
      <c r="AG10" s="22">
        <f>AB10-AC10-AD10-AE10</f>
        <v>18227.830000000002</v>
      </c>
      <c r="AH10" s="23"/>
    </row>
    <row r="11" spans="2:36" s="24" customFormat="1" ht="77.25" customHeight="1" x14ac:dyDescent="0.25">
      <c r="B11" s="17">
        <v>3</v>
      </c>
      <c r="C11" s="25" t="s">
        <v>40</v>
      </c>
      <c r="D11" s="14" t="s">
        <v>42</v>
      </c>
      <c r="E11" s="19">
        <v>1</v>
      </c>
      <c r="F11" s="10">
        <v>20</v>
      </c>
      <c r="G11" s="11">
        <v>20</v>
      </c>
      <c r="H11" s="12">
        <f>ROUND(24550/F11*G11,2)</f>
        <v>24550</v>
      </c>
      <c r="I11" s="14">
        <v>5</v>
      </c>
      <c r="J11" s="22">
        <f>ROUND(600/F11*G11,2)</f>
        <v>600</v>
      </c>
      <c r="K11" s="14">
        <v>16</v>
      </c>
      <c r="L11" s="15">
        <f>ROUND(H11*K11/100,2)</f>
        <v>3928</v>
      </c>
      <c r="M11" s="9">
        <v>0</v>
      </c>
      <c r="N11" s="19">
        <f t="shared" si="0"/>
        <v>0</v>
      </c>
      <c r="O11" s="10">
        <v>30</v>
      </c>
      <c r="P11" s="22">
        <f t="shared" si="1"/>
        <v>7365</v>
      </c>
      <c r="Q11" s="19"/>
      <c r="R11" s="13">
        <v>0</v>
      </c>
      <c r="S11" s="19"/>
      <c r="T11" s="22"/>
      <c r="U11" s="19"/>
      <c r="V11" s="22"/>
      <c r="W11" s="19"/>
      <c r="X11" s="19"/>
      <c r="Y11" s="19"/>
      <c r="Z11" s="19"/>
      <c r="AA11" s="19"/>
      <c r="AB11" s="22">
        <f>H11+J11+L11+N11+P11+Q11+R11+S11+T11+U11+V11+W11+X11</f>
        <v>36443</v>
      </c>
      <c r="AC11" s="22">
        <v>11195.029999999999</v>
      </c>
      <c r="AD11" s="15">
        <f>ROUND(AB11*5%,2)</f>
        <v>1822.15</v>
      </c>
      <c r="AE11" s="19">
        <f t="shared" si="2"/>
        <v>6559.74</v>
      </c>
      <c r="AF11" s="22">
        <f>ROUND(AB11*22%,2)</f>
        <v>8017.46</v>
      </c>
      <c r="AG11" s="22">
        <f>AB11-AC11-AD11-AE11</f>
        <v>16866.080000000002</v>
      </c>
      <c r="AH11" s="26"/>
    </row>
  </sheetData>
  <mergeCells count="33">
    <mergeCell ref="AE6:AE8"/>
    <mergeCell ref="T6:U6"/>
    <mergeCell ref="AF6:AF8"/>
    <mergeCell ref="AG6:AG8"/>
    <mergeCell ref="AH6:AH7"/>
    <mergeCell ref="AI6:AI8"/>
    <mergeCell ref="T7:T8"/>
    <mergeCell ref="U7:U8"/>
    <mergeCell ref="V7:V8"/>
    <mergeCell ref="W7:W8"/>
    <mergeCell ref="X7:X8"/>
    <mergeCell ref="Y7:Z7"/>
    <mergeCell ref="V6:W6"/>
    <mergeCell ref="X6:AA6"/>
    <mergeCell ref="AB6:AB8"/>
    <mergeCell ref="AC6:AC8"/>
    <mergeCell ref="AD6:AD8"/>
    <mergeCell ref="B3:AG4"/>
    <mergeCell ref="B6:B8"/>
    <mergeCell ref="C6:C8"/>
    <mergeCell ref="D6:D8"/>
    <mergeCell ref="E6:E8"/>
    <mergeCell ref="F6:F7"/>
    <mergeCell ref="G6:G7"/>
    <mergeCell ref="H6:H7"/>
    <mergeCell ref="I6:J6"/>
    <mergeCell ref="K6:L6"/>
    <mergeCell ref="AA7:AA8"/>
    <mergeCell ref="M6:N6"/>
    <mergeCell ref="O6:P6"/>
    <mergeCell ref="Q6:Q7"/>
    <mergeCell ref="R6:R8"/>
    <mergeCell ref="S6:S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12"/>
  <sheetViews>
    <sheetView tabSelected="1" topLeftCell="A10" workbookViewId="0">
      <selection activeCell="C7" sqref="C7:C9"/>
    </sheetView>
  </sheetViews>
  <sheetFormatPr defaultRowHeight="15" x14ac:dyDescent="0.25"/>
  <cols>
    <col min="2" max="2" width="5.28515625" customWidth="1"/>
    <col min="3" max="3" width="13.5703125" customWidth="1"/>
    <col min="4" max="4" width="14.5703125" customWidth="1"/>
    <col min="9" max="9" width="6.5703125" customWidth="1"/>
    <col min="10" max="10" width="11.7109375" customWidth="1"/>
    <col min="11" max="11" width="6.7109375" customWidth="1"/>
    <col min="12" max="12" width="19.7109375" customWidth="1"/>
    <col min="13" max="13" width="9.140625" hidden="1" customWidth="1"/>
    <col min="14" max="14" width="1.7109375" hidden="1" customWidth="1"/>
    <col min="15" max="15" width="6.28515625" customWidth="1"/>
    <col min="17" max="17" width="0" hidden="1" customWidth="1"/>
    <col min="18" max="21" width="9.140625" hidden="1" customWidth="1"/>
    <col min="22" max="22" width="11" customWidth="1"/>
    <col min="23" max="27" width="9.140625" hidden="1" customWidth="1"/>
    <col min="28" max="28" width="13.42578125" customWidth="1"/>
    <col min="29" max="34" width="9.140625" hidden="1" customWidth="1"/>
    <col min="35" max="35" width="10.42578125" customWidth="1"/>
  </cols>
  <sheetData>
    <row r="3" spans="2:36" x14ac:dyDescent="0.25">
      <c r="B3" s="30" t="s">
        <v>50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2:36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6" spans="2:36" ht="3" customHeight="1" thickBot="1" x14ac:dyDescent="0.3"/>
    <row r="7" spans="2:36" ht="47.25" customHeight="1" x14ac:dyDescent="0.25">
      <c r="B7" s="31" t="s">
        <v>1</v>
      </c>
      <c r="C7" s="34" t="s">
        <v>2</v>
      </c>
      <c r="D7" s="34" t="s">
        <v>3</v>
      </c>
      <c r="E7" s="34" t="s">
        <v>51</v>
      </c>
      <c r="F7" s="68" t="s">
        <v>5</v>
      </c>
      <c r="G7" s="68" t="s">
        <v>6</v>
      </c>
      <c r="H7" s="34" t="s">
        <v>7</v>
      </c>
      <c r="I7" s="54" t="s">
        <v>8</v>
      </c>
      <c r="J7" s="56"/>
      <c r="K7" s="39" t="s">
        <v>9</v>
      </c>
      <c r="L7" s="39"/>
      <c r="M7" s="39" t="s">
        <v>10</v>
      </c>
      <c r="N7" s="39"/>
      <c r="O7" s="39" t="s">
        <v>11</v>
      </c>
      <c r="P7" s="39"/>
      <c r="Q7" s="39" t="s">
        <v>12</v>
      </c>
      <c r="R7" s="43" t="s">
        <v>13</v>
      </c>
      <c r="S7" s="34" t="s">
        <v>14</v>
      </c>
      <c r="T7" s="39" t="s">
        <v>15</v>
      </c>
      <c r="U7" s="39"/>
      <c r="V7" s="39" t="s">
        <v>16</v>
      </c>
      <c r="W7" s="39"/>
      <c r="X7" s="54" t="s">
        <v>17</v>
      </c>
      <c r="Y7" s="55"/>
      <c r="Z7" s="55"/>
      <c r="AA7" s="56"/>
      <c r="AB7" s="63" t="s">
        <v>47</v>
      </c>
      <c r="AC7" s="60" t="s">
        <v>19</v>
      </c>
      <c r="AD7" s="34" t="s">
        <v>20</v>
      </c>
      <c r="AE7" s="34" t="s">
        <v>21</v>
      </c>
      <c r="AF7" s="34" t="s">
        <v>22</v>
      </c>
      <c r="AG7" s="46" t="s">
        <v>23</v>
      </c>
      <c r="AH7" s="39" t="s">
        <v>24</v>
      </c>
      <c r="AI7" s="34" t="s">
        <v>43</v>
      </c>
      <c r="AJ7" s="1"/>
    </row>
    <row r="8" spans="2:36" ht="96.75" customHeight="1" x14ac:dyDescent="0.25">
      <c r="B8" s="32"/>
      <c r="C8" s="35"/>
      <c r="D8" s="35"/>
      <c r="E8" s="35"/>
      <c r="F8" s="69"/>
      <c r="G8" s="69"/>
      <c r="H8" s="35"/>
      <c r="I8" s="49" t="s">
        <v>25</v>
      </c>
      <c r="J8" s="49" t="s">
        <v>26</v>
      </c>
      <c r="K8" s="49" t="s">
        <v>27</v>
      </c>
      <c r="L8" s="49" t="s">
        <v>26</v>
      </c>
      <c r="M8" s="2" t="s">
        <v>27</v>
      </c>
      <c r="N8" s="2" t="s">
        <v>26</v>
      </c>
      <c r="O8" s="66" t="s">
        <v>27</v>
      </c>
      <c r="P8" s="49" t="s">
        <v>28</v>
      </c>
      <c r="Q8" s="40"/>
      <c r="R8" s="44"/>
      <c r="S8" s="35"/>
      <c r="T8" s="49" t="s">
        <v>29</v>
      </c>
      <c r="U8" s="49" t="s">
        <v>30</v>
      </c>
      <c r="V8" s="50" t="s">
        <v>48</v>
      </c>
      <c r="W8" s="50" t="s">
        <v>49</v>
      </c>
      <c r="X8" s="49" t="s">
        <v>33</v>
      </c>
      <c r="Y8" s="52" t="s">
        <v>34</v>
      </c>
      <c r="Z8" s="53"/>
      <c r="AA8" s="41" t="s">
        <v>35</v>
      </c>
      <c r="AB8" s="64"/>
      <c r="AC8" s="61"/>
      <c r="AD8" s="35"/>
      <c r="AE8" s="35"/>
      <c r="AF8" s="35"/>
      <c r="AG8" s="47"/>
      <c r="AH8" s="40"/>
      <c r="AI8" s="35"/>
      <c r="AJ8" s="1"/>
    </row>
    <row r="9" spans="2:36" ht="31.5" hidden="1" x14ac:dyDescent="0.25">
      <c r="B9" s="33"/>
      <c r="C9" s="36"/>
      <c r="D9" s="36"/>
      <c r="E9" s="36"/>
      <c r="F9" s="70"/>
      <c r="G9" s="70"/>
      <c r="H9" s="36"/>
      <c r="I9" s="36"/>
      <c r="J9" s="36"/>
      <c r="K9" s="36"/>
      <c r="L9" s="36"/>
      <c r="M9" s="2"/>
      <c r="N9" s="2"/>
      <c r="O9" s="67"/>
      <c r="P9" s="36"/>
      <c r="Q9" s="2"/>
      <c r="R9" s="45"/>
      <c r="S9" s="36"/>
      <c r="T9" s="36"/>
      <c r="U9" s="36"/>
      <c r="V9" s="51"/>
      <c r="W9" s="51"/>
      <c r="X9" s="36"/>
      <c r="Y9" s="2" t="s">
        <v>36</v>
      </c>
      <c r="Z9" s="2" t="s">
        <v>37</v>
      </c>
      <c r="AA9" s="42"/>
      <c r="AB9" s="65"/>
      <c r="AC9" s="62"/>
      <c r="AD9" s="36"/>
      <c r="AE9" s="36"/>
      <c r="AF9" s="36"/>
      <c r="AG9" s="48"/>
      <c r="AH9" s="5"/>
      <c r="AI9" s="36"/>
      <c r="AJ9" s="1"/>
    </row>
    <row r="10" spans="2:36" ht="63" x14ac:dyDescent="0.25">
      <c r="B10" s="6">
        <v>1</v>
      </c>
      <c r="C10" s="7" t="s">
        <v>38</v>
      </c>
      <c r="D10" s="8" t="s">
        <v>39</v>
      </c>
      <c r="E10" s="9">
        <v>1</v>
      </c>
      <c r="F10" s="10">
        <v>21</v>
      </c>
      <c r="G10" s="29">
        <v>21</v>
      </c>
      <c r="H10" s="12">
        <f>ROUND(25842/F10*G10,2)</f>
        <v>25842</v>
      </c>
      <c r="I10" s="11">
        <v>5</v>
      </c>
      <c r="J10" s="13">
        <f>ROUND(600/F10*G10,2)</f>
        <v>600</v>
      </c>
      <c r="K10" s="14">
        <v>28</v>
      </c>
      <c r="L10" s="13">
        <f>ROUND(H10*K10/100,2)</f>
        <v>7235.76</v>
      </c>
      <c r="M10" s="11">
        <v>0</v>
      </c>
      <c r="N10" s="13">
        <f t="shared" ref="N10:N12" si="0">ROUND(H10*M10/100,2)</f>
        <v>0</v>
      </c>
      <c r="O10" s="10">
        <v>30</v>
      </c>
      <c r="P10" s="13">
        <f t="shared" ref="P10:P12" si="1">ROUND(H10*O10/100,2)</f>
        <v>7752.6</v>
      </c>
      <c r="Q10" s="13"/>
      <c r="R10" s="13">
        <v>0</v>
      </c>
      <c r="S10" s="13"/>
      <c r="T10" s="13"/>
      <c r="U10" s="13"/>
      <c r="V10" s="15"/>
      <c r="W10" s="13"/>
      <c r="X10" s="13"/>
      <c r="Y10" s="13"/>
      <c r="Z10" s="13"/>
      <c r="AA10" s="13"/>
      <c r="AB10" s="15">
        <f>H10+J10+L10+N10+P10+Q10+R10+S10+T10+U10+V10+W10+X10</f>
        <v>41430.36</v>
      </c>
      <c r="AC10" s="13">
        <v>15950.69</v>
      </c>
      <c r="AD10" s="15">
        <f>ROUND(AB10*5%,2)</f>
        <v>2071.52</v>
      </c>
      <c r="AE10" s="13">
        <f>ROUND(AB10*18%,2)</f>
        <v>7457.46</v>
      </c>
      <c r="AF10" s="13">
        <f>ROUND(AB10*22%,2)</f>
        <v>9114.68</v>
      </c>
      <c r="AG10" s="13">
        <f>AB10-AC10-AD10-AE10-AI10</f>
        <v>0</v>
      </c>
      <c r="AH10" s="16"/>
      <c r="AI10" s="13">
        <v>15950.69</v>
      </c>
    </row>
    <row r="11" spans="2:36" s="24" customFormat="1" ht="90.75" customHeight="1" x14ac:dyDescent="0.25">
      <c r="B11" s="17">
        <v>2</v>
      </c>
      <c r="C11" s="18" t="s">
        <v>40</v>
      </c>
      <c r="D11" s="8" t="s">
        <v>41</v>
      </c>
      <c r="E11" s="19">
        <v>1</v>
      </c>
      <c r="F11" s="10">
        <v>21</v>
      </c>
      <c r="G11" s="29">
        <v>19</v>
      </c>
      <c r="H11" s="12">
        <f>ROUND(24550/F11*G11,2)</f>
        <v>22211.9</v>
      </c>
      <c r="I11" s="71">
        <v>4</v>
      </c>
      <c r="J11" s="15">
        <f>ROUND(700/F11*G11,2)</f>
        <v>633.33000000000004</v>
      </c>
      <c r="K11" s="20">
        <v>30</v>
      </c>
      <c r="L11" s="19">
        <f>ROUND(H11*K11/100,2)</f>
        <v>6663.57</v>
      </c>
      <c r="M11" s="10">
        <v>0</v>
      </c>
      <c r="N11" s="19">
        <f t="shared" si="0"/>
        <v>0</v>
      </c>
      <c r="O11" s="10">
        <v>30</v>
      </c>
      <c r="P11" s="19">
        <f t="shared" si="1"/>
        <v>6663.57</v>
      </c>
      <c r="Q11" s="19"/>
      <c r="R11" s="13">
        <v>0</v>
      </c>
      <c r="S11" s="21"/>
      <c r="T11" s="22"/>
      <c r="U11" s="21"/>
      <c r="V11" s="22">
        <v>2303.38</v>
      </c>
      <c r="W11" s="22"/>
      <c r="X11" s="19"/>
      <c r="Y11" s="19"/>
      <c r="Z11" s="19"/>
      <c r="AA11" s="19"/>
      <c r="AB11" s="22">
        <f>H11+J11+L11+N11+P11+Q11+R11+S11+T11+U11+V11+W11+X11</f>
        <v>38475.75</v>
      </c>
      <c r="AC11" s="22">
        <f>14659.33+1773.6</f>
        <v>16432.93</v>
      </c>
      <c r="AD11" s="15">
        <f>ROUND(AB11*5%,2)</f>
        <v>1923.79</v>
      </c>
      <c r="AE11" s="19">
        <f t="shared" ref="AE11:AE12" si="2">ROUND(AB11*18%,2)</f>
        <v>6925.64</v>
      </c>
      <c r="AF11" s="22">
        <f t="shared" ref="AF11" si="3">ROUND(AB11*22%,2)</f>
        <v>8464.67</v>
      </c>
      <c r="AG11" s="22">
        <f>AB11-AC11-AD11-AE11</f>
        <v>13193.39</v>
      </c>
      <c r="AH11" s="23"/>
    </row>
    <row r="12" spans="2:36" s="24" customFormat="1" ht="63.75" x14ac:dyDescent="0.25">
      <c r="B12" s="17">
        <v>3</v>
      </c>
      <c r="C12" s="72" t="s">
        <v>40</v>
      </c>
      <c r="D12" s="73" t="s">
        <v>42</v>
      </c>
      <c r="E12" s="19">
        <v>1</v>
      </c>
      <c r="F12" s="10">
        <v>21</v>
      </c>
      <c r="G12" s="29">
        <v>21</v>
      </c>
      <c r="H12" s="12">
        <f>ROUND(24550/F12*G12,2)</f>
        <v>24550</v>
      </c>
      <c r="I12" s="71">
        <v>5</v>
      </c>
      <c r="J12" s="22">
        <f>ROUND(600/F12*G12,2)</f>
        <v>600</v>
      </c>
      <c r="K12" s="14">
        <v>16</v>
      </c>
      <c r="L12" s="15">
        <f>ROUND(H12*K12/100,2)</f>
        <v>3928</v>
      </c>
      <c r="M12" s="9">
        <v>0</v>
      </c>
      <c r="N12" s="19">
        <f t="shared" si="0"/>
        <v>0</v>
      </c>
      <c r="O12" s="10">
        <v>30</v>
      </c>
      <c r="P12" s="22">
        <f t="shared" si="1"/>
        <v>7365</v>
      </c>
      <c r="Q12" s="19"/>
      <c r="R12" s="13">
        <v>0</v>
      </c>
      <c r="S12" s="19"/>
      <c r="T12" s="22"/>
      <c r="U12" s="19"/>
      <c r="V12" s="22"/>
      <c r="W12" s="19"/>
      <c r="X12" s="19"/>
      <c r="Y12" s="19"/>
      <c r="Z12" s="19"/>
      <c r="AA12" s="19"/>
      <c r="AB12" s="22">
        <f>H12+J12+L12+N12+P12+Q12+R12+S12+T12+U12+V12+W12+X12</f>
        <v>36443</v>
      </c>
      <c r="AC12" s="22">
        <v>13362.429999999998</v>
      </c>
      <c r="AD12" s="15">
        <f>ROUND(AB12*5%,2)</f>
        <v>1822.15</v>
      </c>
      <c r="AE12" s="19">
        <f t="shared" si="2"/>
        <v>6559.74</v>
      </c>
      <c r="AF12" s="22">
        <f>ROUND(AB12*22%,2)</f>
        <v>8017.46</v>
      </c>
      <c r="AG12" s="22">
        <f>AB12-AC12-AD12-AE12</f>
        <v>14698.679999999998</v>
      </c>
      <c r="AH12" s="26"/>
    </row>
  </sheetData>
  <mergeCells count="39">
    <mergeCell ref="B3:AG4"/>
    <mergeCell ref="B7:B9"/>
    <mergeCell ref="C7:C9"/>
    <mergeCell ref="D7:D9"/>
    <mergeCell ref="E7:E9"/>
    <mergeCell ref="I7:J7"/>
    <mergeCell ref="K7:L7"/>
    <mergeCell ref="AA8:AA9"/>
    <mergeCell ref="M7:N7"/>
    <mergeCell ref="O7:P7"/>
    <mergeCell ref="Q7:Q8"/>
    <mergeCell ref="R7:R9"/>
    <mergeCell ref="S7:S9"/>
    <mergeCell ref="T7:U7"/>
    <mergeCell ref="AF7:AF9"/>
    <mergeCell ref="AG7:AG9"/>
    <mergeCell ref="AH7:AH8"/>
    <mergeCell ref="AI7:AI9"/>
    <mergeCell ref="T8:T9"/>
    <mergeCell ref="U8:U9"/>
    <mergeCell ref="V8:V9"/>
    <mergeCell ref="W8:W9"/>
    <mergeCell ref="X8:X9"/>
    <mergeCell ref="Y8:Z8"/>
    <mergeCell ref="V7:W7"/>
    <mergeCell ref="X7:AA7"/>
    <mergeCell ref="AB7:AB9"/>
    <mergeCell ref="AC7:AC9"/>
    <mergeCell ref="AD7:AD9"/>
    <mergeCell ref="AE7:AE9"/>
    <mergeCell ref="L8:L9"/>
    <mergeCell ref="O8:O9"/>
    <mergeCell ref="P8:P9"/>
    <mergeCell ref="F7:F9"/>
    <mergeCell ref="G7:G9"/>
    <mergeCell ref="H7:H9"/>
    <mergeCell ref="I8:I9"/>
    <mergeCell ref="J8:J9"/>
    <mergeCell ref="K8:K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СІЧЕНЬ</vt:lpstr>
      <vt:lpstr>ЛЮТИЙ</vt:lpstr>
      <vt:lpstr>БЕРЕЗЕНЬ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2025-03-27T14:08:37Z</dcterms:modified>
</cp:coreProperties>
</file>